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<sst xmlns="http://schemas.openxmlformats.org/spreadsheetml/2006/main" count="123" uniqueCount="107">
  <si>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</si>
  <si>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</si>
  <si>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</si>
  <si>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</si>
  <si>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</si>
  <si>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</si>
  <si>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</si>
  <si>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</si>
  <si>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</si>
  <si>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</si>
  <si>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</si>
  <si>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</si>
  <si>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</si>
  <si>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</si>
  <si>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</si>
  <si>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</si>
  <si>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</si>
  <si>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</si>
  <si>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</si>
  <si>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</si>
  <si>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</si>
  <si>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</si>
  <si>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</si>
  <si>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</si>
  <si>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</si>
  <si>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</si>
  <si>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</si>
  <si>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</si>
  <si>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</si>
  <si>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</si>
  <si>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</si>
  <si>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</si>
  <si>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</si>
  <si>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</si>
  <si>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</si>
  <si>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</si>
  <si>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</si>
  <si>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</si>
  <si>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</si>
  <si>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</si>
  <si>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</si>
  <si>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</si>
  <si>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</si>
  <si>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</si>
  <si>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</si>
  <si>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</si>
  <si>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</si>
  <si>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</si>
  <si>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</si>
  <si>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</si>
  <si>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</si>
  <si>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</si>
  <si>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</si>
  <si>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</si>
  <si>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</si>
  <si>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</si>
  <si>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</si>
  <si>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</si>
  <si>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</si>
  <si>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</si>
  <si>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</si>
  <si>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</si>
  <si>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</si>
  <si>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</si>
  <si>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</si>
  <si>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</si>
  <si>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</si>
  <si>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</si>
  <si>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</si>
  <si>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</si>
  <si>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</si>
  <si>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</si>
  <si>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</si>
  <si>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</si>
  <si>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</si>
  <si>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</si>
  <si>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</si>
  <si>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</si>
  <si>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</si>
  <si>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</si>
  <si>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</si>
  <si>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</si>
  <si>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</si>
  <si>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</si>
  <si>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</si>
  <si>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</si>
  <si>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</si>
  <si>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</si>
  <si>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</si>
  <si>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</si>
  <si>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</si>
  <si>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</si>
  <si>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</si>
  <si>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</si>
  <si>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</si>
  <si>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</si>
  <si>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</si>
  <si>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</si>
  <si>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</si>
  <si>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</si>
  <si>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</si>
  <si>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</si>
  <si>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</si>
  <si>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</si>
  <si>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</si>
  <si>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</si>
  <si>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Профінансовано на 01.06.2016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</si>
</sst>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7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5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55" zoomScaleNormal="55" zoomScalePageLayoutView="0" workbookViewId="0" topLeftCell="A46">
      <selection activeCell="P61" sqref="P61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106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SUM(M8:M20)</f>
        <v>11261275</v>
      </c>
      <c r="N7" s="94"/>
      <c r="O7" s="96">
        <f>SUM(O8:O20)</f>
        <v>11261275</v>
      </c>
      <c r="P7" s="96">
        <f>SUM(P8:P20)</f>
        <v>11261275</v>
      </c>
      <c r="Q7" s="95"/>
      <c r="R7" s="96">
        <f>SUM(R8:R20)</f>
        <v>677082.16</v>
      </c>
      <c r="S7" s="96">
        <f>SUM(S8:S20)</f>
        <v>17.470101682653414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19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9546633</v>
      </c>
      <c r="N9" s="48"/>
      <c r="O9" s="93">
        <v>9546633</v>
      </c>
      <c r="P9" s="93">
        <v>9546633</v>
      </c>
      <c r="Q9" s="95"/>
      <c r="R9" s="89">
        <f>40080+66627.6+549354</f>
        <v>656061.6</v>
      </c>
      <c r="S9" s="90">
        <f aca="true" t="shared" si="1" ref="S9:S63">R9/M9*100</f>
        <v>6.87217786626971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6.25" customHeight="1">
      <c r="A11" s="92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3">
        <v>200000</v>
      </c>
      <c r="P11" s="93">
        <v>200000</v>
      </c>
      <c r="Q11" s="95"/>
      <c r="R11" s="89">
        <v>0</v>
      </c>
      <c r="S11" s="90">
        <f t="shared" si="1"/>
        <v>0</v>
      </c>
    </row>
    <row r="12" spans="1:19" ht="36.75" customHeight="1">
      <c r="A12" s="92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3">
        <v>105000</v>
      </c>
      <c r="P12" s="93">
        <v>105000</v>
      </c>
      <c r="Q12" s="95"/>
      <c r="R12" s="89">
        <v>0</v>
      </c>
      <c r="S12" s="90">
        <f t="shared" si="1"/>
        <v>0</v>
      </c>
    </row>
    <row r="13" spans="1:19" ht="34.5" customHeight="1">
      <c r="A13" s="92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3">
        <v>105000</v>
      </c>
      <c r="P13" s="93">
        <v>105000</v>
      </c>
      <c r="Q13" s="95"/>
      <c r="R13" s="89">
        <v>0</v>
      </c>
      <c r="S13" s="90">
        <f t="shared" si="1"/>
        <v>0</v>
      </c>
    </row>
    <row r="14" spans="1:19" ht="33.75" customHeight="1">
      <c r="A14" s="92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3">
        <v>200000</v>
      </c>
      <c r="P14" s="93">
        <v>200000</v>
      </c>
      <c r="Q14" s="95"/>
      <c r="R14" s="89">
        <v>3090</v>
      </c>
      <c r="S14" s="90">
        <f t="shared" si="1"/>
        <v>1.545</v>
      </c>
    </row>
    <row r="15" spans="1:19" ht="34.5" customHeight="1">
      <c r="A15" s="92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3">
        <v>159367</v>
      </c>
      <c r="P15" s="93">
        <v>159367</v>
      </c>
      <c r="Q15" s="95"/>
      <c r="R15" s="89">
        <v>12009.56</v>
      </c>
      <c r="S15" s="90">
        <f t="shared" si="1"/>
        <v>7.535788463107168</v>
      </c>
    </row>
    <row r="16" spans="1:19" ht="34.5" customHeight="1">
      <c r="A16" s="92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3">
        <v>60000</v>
      </c>
      <c r="P16" s="93">
        <v>60000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3">
        <v>390275</v>
      </c>
      <c r="P17" s="93">
        <v>390275</v>
      </c>
      <c r="Q17" s="95"/>
      <c r="R17" s="89">
        <v>5921</v>
      </c>
      <c r="S17" s="90">
        <f t="shared" si="1"/>
        <v>1.5171353532765357</v>
      </c>
    </row>
    <row r="18" spans="1:19" ht="39" customHeight="1">
      <c r="A18" s="92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3">
        <v>30000</v>
      </c>
      <c r="P18" s="93">
        <v>30000</v>
      </c>
      <c r="Q18" s="95"/>
      <c r="R18" s="89">
        <v>0</v>
      </c>
      <c r="S18" s="90">
        <f t="shared" si="1"/>
        <v>0</v>
      </c>
    </row>
    <row r="19" spans="1:19" ht="39" customHeight="1">
      <c r="A19" s="92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3">
        <v>105000</v>
      </c>
      <c r="P19" s="93">
        <v>105000</v>
      </c>
      <c r="Q19" s="95"/>
      <c r="R19" s="89">
        <v>0</v>
      </c>
      <c r="S19" s="90">
        <f t="shared" si="1"/>
        <v>0</v>
      </c>
    </row>
    <row r="20" spans="1:19" ht="39" customHeight="1">
      <c r="A20" s="92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v>105000</v>
      </c>
      <c r="N20" s="48"/>
      <c r="O20" s="93">
        <v>105000</v>
      </c>
      <c r="P20" s="93">
        <v>105000</v>
      </c>
      <c r="Q20" s="95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2995635</v>
      </c>
      <c r="N21" s="47"/>
      <c r="O21" s="69">
        <f>M21</f>
        <v>2995635</v>
      </c>
      <c r="P21" s="69">
        <f>O21</f>
        <v>2995635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>10000000-6236632-767733</f>
        <v>2995635</v>
      </c>
      <c r="N22" s="48"/>
      <c r="O22" s="66">
        <f>M22</f>
        <v>2995635</v>
      </c>
      <c r="P22" s="66">
        <f>O22</f>
        <v>2995635</v>
      </c>
      <c r="Q22" s="66">
        <f>P22</f>
        <v>2995635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79496688.82000001</v>
      </c>
      <c r="N25" s="47">
        <f>N26+N30+N36+N40+N44+N49+N55+N46+N52+N56+N47+N57+N48+N58+N59</f>
        <v>79496688.82000001</v>
      </c>
      <c r="O25" s="73">
        <f>O59</f>
        <v>0</v>
      </c>
      <c r="P25" s="73">
        <f>P59</f>
        <v>0</v>
      </c>
      <c r="R25" s="47">
        <f>R26+R30+R36+R40+R44+R49+R55+R46+R52+R56+R47+R57+R59+R58</f>
        <v>37006919</v>
      </c>
      <c r="S25" s="82">
        <f t="shared" si="1"/>
        <v>46.551522521639534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3566435.35</v>
      </c>
      <c r="S26" s="83">
        <f t="shared" si="1"/>
        <v>44.82473668996029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377576+371325+333575+309994.8+343665.2</f>
        <v>1736136</v>
      </c>
      <c r="S27" s="87">
        <f t="shared" si="1"/>
        <v>44.342349245268565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368514.26+320005.16+308997.12+245452.4+488986.08</f>
        <v>1731955.02</v>
      </c>
      <c r="S28" s="87">
        <f t="shared" si="1"/>
        <v>46.800740940903076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31760+32267.33+557+3492.67+30267.33</f>
        <v>98344.33</v>
      </c>
      <c r="S29" s="88">
        <f t="shared" si="1"/>
        <v>28.89081374853114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2354165.81</v>
      </c>
      <c r="S30" s="83">
        <f t="shared" si="1"/>
        <v>43.04217269043997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f>217430.51+24131.1+75354.44+26310+83994</f>
        <v>427220.05000000005</v>
      </c>
      <c r="S31" s="87">
        <f t="shared" si="1"/>
        <v>23.742889138360308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 t="s">
        <v>105</v>
      </c>
      <c r="R32" s="50">
        <f>30000+97950+15000</f>
        <v>142950</v>
      </c>
      <c r="S32" s="87">
        <f t="shared" si="1"/>
        <v>99.96503496503496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95028.5+188463.6+68400+157936.81+158389.75+145896+29600+29783+198012+97921.6+193183.5+70992+147900+44992.5+21677.5+14703+58116</f>
        <v>1720995.76</v>
      </c>
      <c r="S33" s="88">
        <f t="shared" si="1"/>
        <v>56.79704034216918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f>34750+28250</f>
        <v>63000</v>
      </c>
      <c r="S34" s="87">
        <f t="shared" si="1"/>
        <v>14.754098360655737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359256.29</v>
      </c>
      <c r="N37" s="49">
        <f>268000+91256.29</f>
        <v>359256.29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78743.71</v>
      </c>
      <c r="N38" s="49">
        <f>170000-91256.29</f>
        <v>78743.71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498286.91000000003</v>
      </c>
      <c r="S40" s="83">
        <f t="shared" si="1"/>
        <v>23.470886010362698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197840.3+18507.64+57600+73630.54+35971.53+30920+76506.15</f>
        <v>490976.16000000003</v>
      </c>
      <c r="S41" s="88">
        <f t="shared" si="1"/>
        <v>24.74054724111867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f>5874.96</f>
        <v>5874.96</v>
      </c>
      <c r="S42" s="87">
        <f t="shared" si="1"/>
        <v>4.986597631880491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f>848.74+587.05</f>
        <v>1435.79</v>
      </c>
      <c r="S43" s="87">
        <f t="shared" si="1"/>
        <v>6.941213439690596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74535.07</v>
      </c>
      <c r="S44" s="83">
        <f t="shared" si="1"/>
        <v>54.80963166138439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f>6438.31+13187.76+54909</f>
        <v>74535.07</v>
      </c>
      <c r="S45" s="88">
        <f t="shared" si="1"/>
        <v>54.80963166138439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395040.22+212576.7+295465.16+636768.36+460772.48+515858.1+296210.88+365426.04+149458.82+443155.79+594401.56+144057+0.04+311313.66+432171.11</f>
        <v>5252675.92</v>
      </c>
      <c r="S47" s="83">
        <f t="shared" si="1"/>
        <v>33.79556647900917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15411345.309999999</v>
      </c>
      <c r="S49" s="83">
        <f t="shared" si="1"/>
        <v>61.51668832801778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1341065+264830+1439254.25+119395.75+507870+59340+35936.5+335196.18</f>
        <v>4102887.68</v>
      </c>
      <c r="S50" s="88">
        <f t="shared" si="1"/>
        <v>56.73162262689952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703500</v>
      </c>
      <c r="N52" s="54">
        <f>N54+N53</f>
        <v>703500</v>
      </c>
      <c r="O52" s="56"/>
      <c r="P52" s="56"/>
      <c r="R52" s="54">
        <f>R54+R53</f>
        <v>6469.49</v>
      </c>
      <c r="S52" s="83">
        <f t="shared" si="1"/>
        <v>0.9196147832267234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603500</v>
      </c>
      <c r="N53" s="53">
        <f>225000+378500</f>
        <v>603500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f>385.27+6084.22</f>
        <v>6469.49</v>
      </c>
      <c r="S54" s="83">
        <f t="shared" si="1"/>
        <v>6.46949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57313.38+61144.73+58977.29+61169.9+64788.11</f>
        <v>303393.41</v>
      </c>
      <c r="S55" s="83">
        <f t="shared" si="1"/>
        <v>36.93801437667512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170381.14</v>
      </c>
      <c r="N58" s="48">
        <f>550000-379618.86</f>
        <v>170381.14</v>
      </c>
      <c r="O58" s="56"/>
      <c r="P58" s="61"/>
      <c r="R58" s="53">
        <v>170381.14</v>
      </c>
      <c r="S58" s="87">
        <f t="shared" si="1"/>
        <v>100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48">
        <f>R60+R61+R62</f>
        <v>2721867</v>
      </c>
      <c r="S59" s="91">
        <f t="shared" si="1"/>
        <v>27.21867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2000000</v>
      </c>
      <c r="N60" s="85">
        <f>1500000+500000</f>
        <v>2000000</v>
      </c>
      <c r="O60" s="67"/>
      <c r="P60" s="68"/>
      <c r="R60" s="53">
        <f>185695.2+283914.6+257099.4</f>
        <v>726709.2</v>
      </c>
      <c r="S60" s="87">
        <f t="shared" si="1"/>
        <v>36.33546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4500000</v>
      </c>
      <c r="N61" s="85">
        <f>5000000-500000</f>
        <v>4500000</v>
      </c>
      <c r="O61" s="67"/>
      <c r="P61" s="68"/>
      <c r="R61" s="53">
        <f>309091.2+295428.55+104848.25+410089.8</f>
        <v>1119457.8</v>
      </c>
      <c r="S61" s="87">
        <f t="shared" si="1"/>
        <v>24.87684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f>74552+801148</f>
        <v>875700</v>
      </c>
      <c r="S62" s="87">
        <f t="shared" si="1"/>
        <v>25.019999999999996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93781998.82000001</v>
      </c>
      <c r="N63" s="60">
        <f>N7+N21+N23+N25</f>
        <v>79525088.82000001</v>
      </c>
      <c r="O63" s="60">
        <f>O7+O21+O23+O25</f>
        <v>14256910</v>
      </c>
      <c r="P63" s="60">
        <f>P7+P21+P23+P25</f>
        <v>14256910</v>
      </c>
      <c r="R63" s="80">
        <f>R21+R23+R25</f>
        <v>37006919</v>
      </c>
      <c r="S63" s="82">
        <f t="shared" si="1"/>
        <v>39.460578219311614</v>
      </c>
    </row>
    <row r="64" spans="2:15" ht="12.75" hidden="1">
      <c r="B64">
        <v>2240</v>
      </c>
      <c r="M64" s="41">
        <f>M24+M27+M30+M37+M46+M47+M49+M56</f>
        <v>55530309.089999996</v>
      </c>
      <c r="O64" s="56"/>
    </row>
    <row r="65" spans="2:15" ht="12.75" hidden="1">
      <c r="B65">
        <v>2272</v>
      </c>
      <c r="M65" s="41">
        <f>M38+M42+M53</f>
        <v>800058.71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63621900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123</cp:lastModifiedBy>
  <cp:lastPrinted>2016-05-26T11:12:51Z</cp:lastPrinted>
  <dcterms:created xsi:type="dcterms:W3CDTF">2014-01-17T10:52:16Z</dcterms:created>
  <dcterms:modified xsi:type="dcterms:W3CDTF">2016-06-01T12:21:28Z</dcterms:modified>
  <cp:category/>
  <cp:version/>
  <cp:contentType/>
  <cp:contentStatus/>
</cp:coreProperties>
</file>